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nnifer\Documents\Finance\Couchot-Hogenkamp\Financial Statements\Member Statements\"/>
    </mc:Choice>
  </mc:AlternateContent>
  <bookViews>
    <workbookView xWindow="0" yWindow="0" windowWidth="15345" windowHeight="4635"/>
  </bookViews>
  <sheets>
    <sheet name="Sheet1" sheetId="1" r:id="rId1"/>
  </sheets>
  <definedNames>
    <definedName name="_xlnm.Print_Area" localSheetId="0">Sheet1!$A$1:$G$46</definedName>
    <definedName name="_xlnm.Print_Titles" localSheetId="0">Sheet1!$A:$E,Sheet1!$4:$4</definedName>
    <definedName name="QB_BASIS_4" localSheetId="0" hidden="1">Sheet1!#REF!</definedName>
    <definedName name="QB_COLUMN_29" localSheetId="0" hidden="1">Sheet1!$C$4</definedName>
    <definedName name="QB_COMPANY_0" localSheetId="0" hidden="1">Sheet1!$A$1</definedName>
    <definedName name="QB_DATA_0" localSheetId="0" hidden="1">Sheet1!$6:$6,Sheet1!$8:$8,Sheet1!$9:$9,Sheet1!$10:$10,Sheet1!$11:$11,Sheet1!$12:$12,Sheet1!#REF!,Sheet1!#REF!,Sheet1!$16:$16,Sheet1!$20:$20,Sheet1!$21:$21,Sheet1!$22:$22,Sheet1!$23:$23,Sheet1!$24:$24,Sheet1!$25:$25,Sheet1!$26:$26</definedName>
    <definedName name="QB_DATA_1" localSheetId="0" hidden="1">Sheet1!$27:$27,Sheet1!$28:$28,Sheet1!$29:$29,Sheet1!#REF!,Sheet1!#REF!,Sheet1!$30:$30,Sheet1!$31:$31,Sheet1!#REF!,Sheet1!$33:$33,Sheet1!#REF!</definedName>
    <definedName name="QB_DATE_1" localSheetId="0" hidden="1">Sheet1!$F$2</definedName>
    <definedName name="QB_FORMULA_0" localSheetId="0" hidden="1">Sheet1!$C$14,Sheet1!$C$17,Sheet1!$C$18,Sheet1!$C$34,Sheet1!#REF!,Sheet1!$C$35</definedName>
    <definedName name="QB_ROW_102340" localSheetId="0" hidden="1">Sheet1!$B$21</definedName>
    <definedName name="QB_ROW_105240" localSheetId="0" hidden="1">Sheet1!#REF!</definedName>
    <definedName name="QB_ROW_112340" localSheetId="0" hidden="1">Sheet1!$B$31</definedName>
    <definedName name="QB_ROW_116340" localSheetId="0" hidden="1">Sheet1!$B$30</definedName>
    <definedName name="QB_ROW_123340" localSheetId="0" hidden="1">Sheet1!$B$22</definedName>
    <definedName name="QB_ROW_137340" localSheetId="0" hidden="1">Sheet1!$B$23</definedName>
    <definedName name="QB_ROW_141240" localSheetId="0" hidden="1">Sheet1!$B$26</definedName>
    <definedName name="QB_ROW_146340" localSheetId="0" hidden="1">Sheet1!$B$20</definedName>
    <definedName name="QB_ROW_149340" localSheetId="0" hidden="1">Sheet1!$B$25</definedName>
    <definedName name="QB_ROW_159340" localSheetId="0" hidden="1">Sheet1!$B$27</definedName>
    <definedName name="QB_ROW_173240" localSheetId="0" hidden="1">Sheet1!$B$28</definedName>
    <definedName name="QB_ROW_18301" localSheetId="0" hidden="1">Sheet1!$A$35</definedName>
    <definedName name="QB_ROW_188340" localSheetId="0" hidden="1">Sheet1!$B$24</definedName>
    <definedName name="QB_ROW_19011" localSheetId="0" hidden="1">Sheet1!#REF!</definedName>
    <definedName name="QB_ROW_19311" localSheetId="0" hidden="1">Sheet1!#REF!</definedName>
    <definedName name="QB_ROW_194240" localSheetId="0" hidden="1">Sheet1!#REF!</definedName>
    <definedName name="QB_ROW_20031" localSheetId="0" hidden="1">Sheet1!$A$5</definedName>
    <definedName name="QB_ROW_202340" localSheetId="0" hidden="1">Sheet1!$B$9</definedName>
    <definedName name="QB_ROW_20331" localSheetId="0" hidden="1">Sheet1!$A$14</definedName>
    <definedName name="QB_ROW_203340" localSheetId="0" hidden="1">Sheet1!$B$11</definedName>
    <definedName name="QB_ROW_21031" localSheetId="0" hidden="1">Sheet1!$A$19</definedName>
    <definedName name="QB_ROW_21331" localSheetId="0" hidden="1">Sheet1!$A$34</definedName>
    <definedName name="QB_ROW_215340" localSheetId="0" hidden="1">Sheet1!$B$16</definedName>
    <definedName name="QB_ROW_220340" localSheetId="0" hidden="1">Sheet1!#REF!</definedName>
    <definedName name="QB_ROW_240340" localSheetId="0" hidden="1">Sheet1!$B$10</definedName>
    <definedName name="QB_ROW_40340" localSheetId="0" hidden="1">Sheet1!$B$6</definedName>
    <definedName name="QB_ROW_447340" localSheetId="0" hidden="1">Sheet1!#REF!</definedName>
    <definedName name="QB_ROW_448340" localSheetId="0" hidden="1">Sheet1!#REF!</definedName>
    <definedName name="QB_ROW_67340" localSheetId="0" hidden="1">Sheet1!$B$8</definedName>
    <definedName name="QB_ROW_86321" localSheetId="0" hidden="1">Sheet1!$A$18</definedName>
    <definedName name="QB_ROW_87031" localSheetId="0" hidden="1">Sheet1!$A$15</definedName>
    <definedName name="QB_ROW_87331" localSheetId="0" hidden="1">Sheet1!$A$17</definedName>
    <definedName name="QB_ROW_87340" localSheetId="0" hidden="1">Sheet1!$B$33</definedName>
    <definedName name="QB_ROW_89340" localSheetId="0" hidden="1">Sheet1!$B$12</definedName>
    <definedName name="QB_ROW_98340" localSheetId="0" hidden="1">Sheet1!#REF!</definedName>
    <definedName name="QB_ROW_99240" localSheetId="0" hidden="1">Sheet1!$B$29</definedName>
    <definedName name="QB_SUBTITLE_3" localSheetId="0" hidden="1">Sheet1!#REF!</definedName>
    <definedName name="QB_TIME_5" localSheetId="0" hidden="1">Sheet1!$F$1</definedName>
    <definedName name="QB_TITLE_2" localSheetId="0" hidden="1">Sheet1!$A$2</definedName>
    <definedName name="QBCANSUPPORTUPDATE" localSheetId="0">TRUE</definedName>
    <definedName name="QBCOMPANYFILENAME" localSheetId="0">"C:\Users\Jennifer\Documents\Finance\QB\AMERICAN GUILD OF ENGLISH HANDBELL RINGERS, INC Restore2.QBW"</definedName>
    <definedName name="QBENDDATE" localSheetId="0">20140930</definedName>
    <definedName name="QBHEADERSONSCREEN" localSheetId="0">TRUE</definedName>
    <definedName name="QBMETADATASIZE" localSheetId="0">5802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"311f24f7210249e1a9699b8a79053f1d"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11</definedName>
    <definedName name="QBREPORTSUBCOLAXIS" localSheetId="0">0</definedName>
    <definedName name="QBREPORTTYPE" localSheetId="0">0</definedName>
    <definedName name="QBROWHEADERS" localSheetId="0">5</definedName>
    <definedName name="QBSTARTDATE" localSheetId="0">20131001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3" i="1" l="1"/>
  <c r="G44" i="1"/>
  <c r="G42" i="1"/>
  <c r="G39" i="1"/>
  <c r="G40" i="1"/>
  <c r="F46" i="1"/>
  <c r="G46" i="1" s="1"/>
  <c r="E46" i="1"/>
  <c r="F38" i="1"/>
  <c r="G38" i="1" s="1"/>
  <c r="E38" i="1"/>
  <c r="E16" i="1" l="1"/>
  <c r="E17" i="1" s="1"/>
  <c r="G21" i="1" l="1"/>
  <c r="G22" i="1"/>
  <c r="G23" i="1"/>
  <c r="G24" i="1"/>
  <c r="G25" i="1"/>
  <c r="G26" i="1"/>
  <c r="G27" i="1"/>
  <c r="G28" i="1"/>
  <c r="G29" i="1"/>
  <c r="G31" i="1"/>
  <c r="G20" i="1"/>
  <c r="G17" i="1"/>
  <c r="G16" i="1"/>
  <c r="G8" i="1"/>
  <c r="G9" i="1"/>
  <c r="G10" i="1"/>
  <c r="G11" i="1"/>
  <c r="G6" i="1"/>
  <c r="F30" i="1"/>
  <c r="F7" i="1"/>
  <c r="F14" i="1" s="1"/>
  <c r="E30" i="1"/>
  <c r="E34" i="1" s="1"/>
  <c r="E7" i="1"/>
  <c r="E14" i="1" s="1"/>
  <c r="E18" i="1" s="1"/>
  <c r="C7" i="1"/>
  <c r="E35" i="1" l="1"/>
  <c r="F34" i="1"/>
  <c r="G34" i="1" s="1"/>
  <c r="G12" i="1"/>
  <c r="G7" i="1"/>
  <c r="G33" i="1"/>
  <c r="F18" i="1"/>
  <c r="G14" i="1"/>
  <c r="G30" i="1"/>
  <c r="C12" i="1"/>
  <c r="C14" i="1" s="1"/>
  <c r="C33" i="1"/>
  <c r="G18" i="1" l="1"/>
  <c r="F35" i="1"/>
  <c r="G35" i="1" s="1"/>
  <c r="C34" i="1"/>
  <c r="C17" i="1"/>
  <c r="C18" i="1" l="1"/>
  <c r="C35" i="1" s="1"/>
</calcChain>
</file>

<file path=xl/sharedStrings.xml><?xml version="1.0" encoding="utf-8"?>
<sst xmlns="http://schemas.openxmlformats.org/spreadsheetml/2006/main" count="49" uniqueCount="45">
  <si>
    <t>Handbell Musicians of America</t>
  </si>
  <si>
    <t>Profit &amp; Loss</t>
  </si>
  <si>
    <t>Income</t>
  </si>
  <si>
    <t>Total Income</t>
  </si>
  <si>
    <t>Cost of Goods Sold</t>
  </si>
  <si>
    <t>Total COGS</t>
  </si>
  <si>
    <t>Gross Profit</t>
  </si>
  <si>
    <t>Expense</t>
  </si>
  <si>
    <t>Total Expense</t>
  </si>
  <si>
    <t>Net Income</t>
  </si>
  <si>
    <t>Music Publishing</t>
  </si>
  <si>
    <t>Event Registrations</t>
  </si>
  <si>
    <t>Event Sponsorships</t>
  </si>
  <si>
    <t>Event Other Income</t>
  </si>
  <si>
    <t>Investment Income</t>
  </si>
  <si>
    <t>Personnel Costs</t>
  </si>
  <si>
    <t>Office Operations</t>
  </si>
  <si>
    <t>Marketing Expenses</t>
  </si>
  <si>
    <t>Membership Services</t>
  </si>
  <si>
    <t>Overtones</t>
  </si>
  <si>
    <t>Board of Directors</t>
  </si>
  <si>
    <t>Past Presidents/Honorary Life</t>
  </si>
  <si>
    <t>Committees</t>
  </si>
  <si>
    <t>Depreciation Expenses</t>
  </si>
  <si>
    <t>Royalties</t>
  </si>
  <si>
    <t>Event Expenses</t>
  </si>
  <si>
    <t>General Fundraising</t>
  </si>
  <si>
    <t>Membership Dues</t>
  </si>
  <si>
    <t xml:space="preserve">Misc Administrative </t>
  </si>
  <si>
    <t>FY2015</t>
  </si>
  <si>
    <t>Variance</t>
  </si>
  <si>
    <t>Contributions to Operating</t>
  </si>
  <si>
    <t>Grants Given</t>
  </si>
  <si>
    <t>Old Method</t>
  </si>
  <si>
    <t>FY2014</t>
  </si>
  <si>
    <t>New Cash Method</t>
  </si>
  <si>
    <t>Other Income</t>
  </si>
  <si>
    <t>Donations</t>
  </si>
  <si>
    <t>Total Other Income</t>
  </si>
  <si>
    <t>Other Expense</t>
  </si>
  <si>
    <t>Grants &amp; Scholarships Given</t>
  </si>
  <si>
    <t>Investment Fees</t>
  </si>
  <si>
    <t>Total Other Expense</t>
  </si>
  <si>
    <t>Net Other Income</t>
  </si>
  <si>
    <t>Other Income &amp; Expense Not Report Above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</si>
</sst>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.00;\-#,##0.00"/>
  </numFmts>
  <fonts count="10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b/>
      <sz val="12"/>
      <color rgb="FF000080"/>
      <name val="Arial"/>
      <family val="2"/>
    </font>
    <font>
      <b/>
      <sz val="14"/>
      <color rgb="FF000080"/>
      <name val="Arial"/>
      <family val="2"/>
    </font>
    <font>
      <sz val="8"/>
      <color rgb="FF00000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b/>
      <sz val="9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7">
    <xf numFmtId="0" fontId="0" fillId="0" borderId="0" xfId="0"/>
    <xf numFmtId="49" fontId="1" fillId="0" borderId="0" xfId="0" applyNumberFormat="1" applyFont="1"/>
    <xf numFmtId="164" fontId="4" fillId="0" borderId="0" xfId="0" applyNumberFormat="1" applyFont="1"/>
    <xf numFmtId="164" fontId="4" fillId="0" borderId="0" xfId="0" applyNumberFormat="1" applyFont="1" applyBorder="1"/>
    <xf numFmtId="164" fontId="4" fillId="0" borderId="3" xfId="0" applyNumberFormat="1" applyFont="1" applyBorder="1"/>
    <xf numFmtId="164" fontId="4" fillId="0" borderId="4" xfId="0" applyNumberFormat="1" applyFont="1" applyBorder="1"/>
    <xf numFmtId="164" fontId="1" fillId="0" borderId="5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49" fontId="3" fillId="0" borderId="0" xfId="0" applyNumberFormat="1" applyFont="1" applyAlignment="1">
      <alignment horizontal="center"/>
    </xf>
    <xf numFmtId="43" fontId="6" fillId="0" borderId="0" xfId="0" applyNumberFormat="1" applyFont="1"/>
    <xf numFmtId="43" fontId="6" fillId="0" borderId="0" xfId="1" applyNumberFormat="1" applyFont="1"/>
    <xf numFmtId="43" fontId="4" fillId="0" borderId="0" xfId="1" applyNumberFormat="1" applyFont="1"/>
    <xf numFmtId="43" fontId="4" fillId="0" borderId="0" xfId="0" applyNumberFormat="1" applyFont="1"/>
    <xf numFmtId="43" fontId="4" fillId="0" borderId="4" xfId="0" applyNumberFormat="1" applyFont="1" applyBorder="1"/>
    <xf numFmtId="43" fontId="1" fillId="0" borderId="5" xfId="0" applyNumberFormat="1" applyFont="1" applyBorder="1"/>
    <xf numFmtId="43" fontId="1" fillId="0" borderId="0" xfId="1" applyNumberFormat="1" applyFont="1"/>
    <xf numFmtId="43" fontId="6" fillId="0" borderId="2" xfId="1" applyNumberFormat="1" applyFont="1" applyBorder="1"/>
    <xf numFmtId="43" fontId="6" fillId="0" borderId="2" xfId="0" applyNumberFormat="1" applyFont="1" applyBorder="1"/>
    <xf numFmtId="43" fontId="6" fillId="0" borderId="3" xfId="1" applyNumberFormat="1" applyFont="1" applyBorder="1"/>
    <xf numFmtId="43" fontId="6" fillId="0" borderId="3" xfId="0" applyNumberFormat="1" applyFont="1" applyBorder="1"/>
    <xf numFmtId="43" fontId="7" fillId="0" borderId="2" xfId="1" applyNumberFormat="1" applyFont="1" applyBorder="1" applyAlignment="1">
      <alignment horizontal="center"/>
    </xf>
    <xf numFmtId="43" fontId="7" fillId="0" borderId="2" xfId="0" applyNumberFormat="1" applyFont="1" applyBorder="1" applyAlignment="1">
      <alignment horizontal="center"/>
    </xf>
    <xf numFmtId="49" fontId="8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1" fillId="2" borderId="0" xfId="0" applyNumberFormat="1" applyFont="1" applyFill="1"/>
    <xf numFmtId="0" fontId="0" fillId="2" borderId="0" xfId="0" applyNumberFormat="1" applyFill="1"/>
    <xf numFmtId="0" fontId="0" fillId="2" borderId="0" xfId="0" applyFill="1"/>
    <xf numFmtId="43" fontId="6" fillId="2" borderId="0" xfId="1" applyNumberFormat="1" applyFont="1" applyFill="1"/>
    <xf numFmtId="43" fontId="6" fillId="2" borderId="0" xfId="0" applyNumberFormat="1" applyFont="1" applyFill="1"/>
    <xf numFmtId="43" fontId="6" fillId="2" borderId="2" xfId="1" applyNumberFormat="1" applyFont="1" applyFill="1" applyBorder="1"/>
    <xf numFmtId="43" fontId="6" fillId="2" borderId="2" xfId="0" applyNumberFormat="1" applyFont="1" applyFill="1" applyBorder="1"/>
    <xf numFmtId="43" fontId="7" fillId="2" borderId="3" xfId="1" applyNumberFormat="1" applyFont="1" applyFill="1" applyBorder="1"/>
    <xf numFmtId="43" fontId="7" fillId="2" borderId="3" xfId="0" applyNumberFormat="1" applyFont="1" applyFill="1" applyBorder="1"/>
    <xf numFmtId="43" fontId="1" fillId="2" borderId="0" xfId="1" applyNumberFormat="1" applyFont="1" applyFill="1"/>
    <xf numFmtId="43" fontId="1" fillId="2" borderId="2" xfId="1" applyNumberFormat="1" applyFont="1" applyFill="1" applyBorder="1"/>
    <xf numFmtId="43" fontId="1" fillId="2" borderId="3" xfId="1" applyNumberFormat="1" applyFont="1" applyFill="1" applyBorder="1"/>
    <xf numFmtId="43" fontId="7" fillId="2" borderId="2" xfId="0" applyNumberFormat="1" applyFont="1" applyFill="1" applyBorder="1"/>
    <xf numFmtId="43" fontId="1" fillId="2" borderId="6" xfId="1" applyNumberFormat="1" applyFont="1" applyFill="1" applyBorder="1"/>
    <xf numFmtId="43" fontId="7" fillId="2" borderId="6" xfId="0" applyNumberFormat="1" applyFont="1" applyFill="1" applyBorder="1"/>
    <xf numFmtId="0" fontId="9" fillId="2" borderId="0" xfId="0" applyNumberFormat="1" applyFont="1" applyFill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47"/>
  <sheetViews>
    <sheetView tabSelected="1" zoomScaleNormal="100" workbookViewId="0">
      <selection activeCell="E48" sqref="E48"/>
    </sheetView>
  </sheetViews>
  <sheetFormatPr defaultRowHeight="15" x14ac:dyDescent="0.25"/>
  <cols>
    <col min="1" max="1" width="16.28515625" style="11" bestFit="1" customWidth="1"/>
    <col min="2" max="2" width="25" style="11" bestFit="1" customWidth="1"/>
    <col min="3" max="3" width="15.85546875" style="11" customWidth="1"/>
    <col min="4" max="4" width="2" style="11" customWidth="1"/>
    <col min="5" max="5" width="10.42578125" style="20" bestFit="1" customWidth="1"/>
    <col min="6" max="6" width="10.7109375" style="14" bestFit="1" customWidth="1"/>
    <col min="7" max="7" width="10.42578125" style="14" bestFit="1" customWidth="1"/>
  </cols>
  <sheetData>
    <row r="1" spans="1:7" ht="15.75" x14ac:dyDescent="0.25">
      <c r="A1" s="30" t="s">
        <v>0</v>
      </c>
      <c r="B1" s="30"/>
      <c r="C1" s="30"/>
      <c r="D1" s="30"/>
      <c r="E1" s="30"/>
      <c r="F1" s="30"/>
      <c r="G1" s="30"/>
    </row>
    <row r="2" spans="1:7" ht="18" x14ac:dyDescent="0.25">
      <c r="A2" s="29" t="s">
        <v>1</v>
      </c>
      <c r="B2" s="29"/>
      <c r="C2" s="29"/>
      <c r="D2" s="29"/>
      <c r="E2" s="29"/>
      <c r="F2" s="29"/>
      <c r="G2" s="29"/>
    </row>
    <row r="3" spans="1:7" ht="18" x14ac:dyDescent="0.25">
      <c r="A3" s="13"/>
      <c r="B3" s="13"/>
      <c r="C3" s="27" t="s">
        <v>33</v>
      </c>
      <c r="D3" s="13"/>
      <c r="E3" s="28" t="s">
        <v>35</v>
      </c>
      <c r="F3" s="29"/>
      <c r="G3" s="29"/>
    </row>
    <row r="4" spans="1:7" s="10" customFormat="1" ht="15.75" thickBot="1" x14ac:dyDescent="0.3">
      <c r="A4" s="8"/>
      <c r="B4" s="8"/>
      <c r="C4" s="9" t="s">
        <v>34</v>
      </c>
      <c r="E4" s="25" t="s">
        <v>34</v>
      </c>
      <c r="F4" s="26" t="s">
        <v>29</v>
      </c>
      <c r="G4" s="26" t="s">
        <v>30</v>
      </c>
    </row>
    <row r="5" spans="1:7" ht="15.75" thickTop="1" x14ac:dyDescent="0.25">
      <c r="A5" s="1" t="s">
        <v>2</v>
      </c>
      <c r="B5" s="1"/>
      <c r="C5" s="2"/>
      <c r="D5"/>
      <c r="E5" s="15"/>
    </row>
    <row r="6" spans="1:7" x14ac:dyDescent="0.25">
      <c r="A6" s="1"/>
      <c r="B6" s="1" t="s">
        <v>27</v>
      </c>
      <c r="C6" s="2">
        <v>381836.83</v>
      </c>
      <c r="D6"/>
      <c r="E6" s="15">
        <v>381836.83</v>
      </c>
      <c r="F6" s="14">
        <v>341794</v>
      </c>
      <c r="G6" s="14">
        <f>F6-E6</f>
        <v>-40042.830000000016</v>
      </c>
    </row>
    <row r="7" spans="1:7" x14ac:dyDescent="0.25">
      <c r="A7" s="1"/>
      <c r="B7" s="1" t="s">
        <v>28</v>
      </c>
      <c r="C7" s="2">
        <f>23925.85+1279.35+669.59+420+1122.25+5.67+754.88+200</f>
        <v>28377.589999999997</v>
      </c>
      <c r="D7"/>
      <c r="E7" s="15">
        <f>75+23925.95+1314.35+669.59+420+20+1122.24+5.67+789.88+69.9</f>
        <v>28412.58</v>
      </c>
      <c r="F7" s="14">
        <f>325+21251+269.21+1164.79+455+20+2658.75+1.89+1155.84+103.9</f>
        <v>27405.38</v>
      </c>
      <c r="G7" s="14">
        <f t="shared" ref="G7:G18" si="0">F7-E7</f>
        <v>-1007.2000000000007</v>
      </c>
    </row>
    <row r="8" spans="1:7" x14ac:dyDescent="0.25">
      <c r="A8" s="1"/>
      <c r="B8" s="1" t="s">
        <v>10</v>
      </c>
      <c r="C8" s="2">
        <v>115989.97</v>
      </c>
      <c r="D8"/>
      <c r="E8" s="15">
        <v>115669.94</v>
      </c>
      <c r="F8" s="14">
        <v>111987.2</v>
      </c>
      <c r="G8" s="14">
        <f t="shared" si="0"/>
        <v>-3682.7400000000052</v>
      </c>
    </row>
    <row r="9" spans="1:7" x14ac:dyDescent="0.25">
      <c r="A9" s="1"/>
      <c r="B9" s="1" t="s">
        <v>11</v>
      </c>
      <c r="C9" s="2">
        <v>223433.5</v>
      </c>
      <c r="D9"/>
      <c r="E9" s="15">
        <v>223433.5</v>
      </c>
      <c r="F9" s="14">
        <v>207679</v>
      </c>
      <c r="G9" s="14">
        <f t="shared" si="0"/>
        <v>-15754.5</v>
      </c>
    </row>
    <row r="10" spans="1:7" x14ac:dyDescent="0.25">
      <c r="A10" s="1"/>
      <c r="B10" s="1" t="s">
        <v>12</v>
      </c>
      <c r="C10" s="2">
        <v>8180</v>
      </c>
      <c r="D10"/>
      <c r="E10" s="15">
        <v>8180</v>
      </c>
      <c r="F10" s="14">
        <v>3690</v>
      </c>
      <c r="G10" s="14">
        <f t="shared" si="0"/>
        <v>-4490</v>
      </c>
    </row>
    <row r="11" spans="1:7" x14ac:dyDescent="0.25">
      <c r="A11" s="1"/>
      <c r="B11" s="1" t="s">
        <v>13</v>
      </c>
      <c r="C11" s="2">
        <v>10581.73</v>
      </c>
      <c r="D11"/>
      <c r="E11" s="15">
        <v>10581.73</v>
      </c>
      <c r="F11" s="14">
        <v>32983</v>
      </c>
      <c r="G11" s="14">
        <f t="shared" si="0"/>
        <v>22401.27</v>
      </c>
    </row>
    <row r="12" spans="1:7" x14ac:dyDescent="0.25">
      <c r="A12" s="1"/>
      <c r="B12" s="1" t="s">
        <v>31</v>
      </c>
      <c r="C12" s="2">
        <f>73208.41+645</f>
        <v>73853.41</v>
      </c>
      <c r="D12"/>
      <c r="E12" s="15">
        <v>7910.49</v>
      </c>
      <c r="F12" s="14">
        <v>24018.3</v>
      </c>
      <c r="G12" s="14">
        <f t="shared" si="0"/>
        <v>16107.81</v>
      </c>
    </row>
    <row r="13" spans="1:7" x14ac:dyDescent="0.25">
      <c r="A13" s="1"/>
      <c r="B13" s="1" t="s">
        <v>14</v>
      </c>
      <c r="C13" s="2">
        <v>43206.45</v>
      </c>
      <c r="D13"/>
      <c r="E13" s="15"/>
    </row>
    <row r="14" spans="1:7" x14ac:dyDescent="0.25">
      <c r="A14" s="1" t="s">
        <v>3</v>
      </c>
      <c r="B14" s="1"/>
      <c r="C14" s="2">
        <f>ROUND(SUM(C5:C13),5)</f>
        <v>885459.48</v>
      </c>
      <c r="D14" s="2"/>
      <c r="E14" s="16">
        <f>ROUND(SUM(E5:E12),5)</f>
        <v>776025.07</v>
      </c>
      <c r="F14" s="16">
        <f>ROUND(SUM(F5:F12),5)</f>
        <v>749556.88</v>
      </c>
      <c r="G14" s="14">
        <f t="shared" si="0"/>
        <v>-26468.189999999944</v>
      </c>
    </row>
    <row r="15" spans="1:7" ht="30" customHeight="1" x14ac:dyDescent="0.25">
      <c r="A15" s="1" t="s">
        <v>4</v>
      </c>
      <c r="B15" s="1"/>
      <c r="C15" s="2"/>
      <c r="D15"/>
      <c r="E15" s="15"/>
    </row>
    <row r="16" spans="1:7" ht="15.75" thickBot="1" x14ac:dyDescent="0.3">
      <c r="A16" s="1"/>
      <c r="B16" s="1" t="s">
        <v>4</v>
      </c>
      <c r="C16" s="3">
        <v>14397.43</v>
      </c>
      <c r="D16"/>
      <c r="E16" s="21">
        <f>1550.83+23053.79</f>
        <v>24604.620000000003</v>
      </c>
      <c r="F16" s="22">
        <v>30876.880000000001</v>
      </c>
      <c r="G16" s="22">
        <f t="shared" si="0"/>
        <v>6272.2599999999984</v>
      </c>
    </row>
    <row r="17" spans="1:7" ht="15.75" thickBot="1" x14ac:dyDescent="0.3">
      <c r="A17" s="1" t="s">
        <v>5</v>
      </c>
      <c r="B17" s="1"/>
      <c r="C17" s="4">
        <f>ROUND(SUM(C15:C16),5)</f>
        <v>14397.43</v>
      </c>
      <c r="D17"/>
      <c r="E17" s="23">
        <f>E16</f>
        <v>24604.620000000003</v>
      </c>
      <c r="F17" s="24">
        <v>30876.880000000001</v>
      </c>
      <c r="G17" s="24">
        <f t="shared" si="0"/>
        <v>6272.2599999999984</v>
      </c>
    </row>
    <row r="18" spans="1:7" ht="30" customHeight="1" x14ac:dyDescent="0.25">
      <c r="A18" s="1" t="s">
        <v>6</v>
      </c>
      <c r="B18" s="1"/>
      <c r="C18" s="2">
        <f>ROUND(C14-C17,5)</f>
        <v>871062.05</v>
      </c>
      <c r="D18"/>
      <c r="E18" s="17">
        <f>ROUND(E14-E17,5)</f>
        <v>751420.45</v>
      </c>
      <c r="F18" s="17">
        <f>ROUND(F14-F17,5)</f>
        <v>718680</v>
      </c>
      <c r="G18" s="14">
        <f t="shared" si="0"/>
        <v>-32740.449999999953</v>
      </c>
    </row>
    <row r="19" spans="1:7" ht="30" customHeight="1" x14ac:dyDescent="0.25">
      <c r="A19" s="1" t="s">
        <v>7</v>
      </c>
      <c r="B19" s="1"/>
      <c r="C19" s="2"/>
      <c r="D19"/>
      <c r="E19" s="15"/>
    </row>
    <row r="20" spans="1:7" x14ac:dyDescent="0.25">
      <c r="A20" s="1"/>
      <c r="B20" s="1" t="s">
        <v>15</v>
      </c>
      <c r="C20" s="2">
        <v>332653.27</v>
      </c>
      <c r="D20"/>
      <c r="E20" s="15">
        <v>337399.27</v>
      </c>
      <c r="F20" s="14">
        <v>342223.25</v>
      </c>
      <c r="G20" s="14">
        <f>F20-E20</f>
        <v>4823.9799999999814</v>
      </c>
    </row>
    <row r="21" spans="1:7" x14ac:dyDescent="0.25">
      <c r="A21" s="1"/>
      <c r="B21" s="1" t="s">
        <v>16</v>
      </c>
      <c r="C21" s="2">
        <v>69143.429999999993</v>
      </c>
      <c r="D21"/>
      <c r="E21" s="15">
        <v>69335.759999999995</v>
      </c>
      <c r="F21" s="14">
        <v>49987.56</v>
      </c>
      <c r="G21" s="14">
        <f t="shared" ref="G21:G34" si="1">F21-E21</f>
        <v>-19348.199999999997</v>
      </c>
    </row>
    <row r="22" spans="1:7" x14ac:dyDescent="0.25">
      <c r="A22" s="1"/>
      <c r="B22" s="1" t="s">
        <v>17</v>
      </c>
      <c r="C22" s="2">
        <v>4238.53</v>
      </c>
      <c r="D22"/>
      <c r="E22" s="15">
        <v>4238.53</v>
      </c>
      <c r="F22" s="14">
        <v>11951.38</v>
      </c>
      <c r="G22" s="14">
        <f t="shared" si="1"/>
        <v>7712.8499999999995</v>
      </c>
    </row>
    <row r="23" spans="1:7" x14ac:dyDescent="0.25">
      <c r="A23" s="1"/>
      <c r="B23" s="1" t="s">
        <v>18</v>
      </c>
      <c r="C23" s="2">
        <v>52748.35</v>
      </c>
      <c r="D23"/>
      <c r="E23" s="15">
        <v>52748.35</v>
      </c>
      <c r="F23" s="14">
        <v>47412.25</v>
      </c>
      <c r="G23" s="14">
        <f t="shared" si="1"/>
        <v>-5336.0999999999985</v>
      </c>
    </row>
    <row r="24" spans="1:7" x14ac:dyDescent="0.25">
      <c r="A24" s="1"/>
      <c r="B24" s="1" t="s">
        <v>19</v>
      </c>
      <c r="C24" s="2">
        <v>40804.370000000003</v>
      </c>
      <c r="D24"/>
      <c r="E24" s="15">
        <v>40804.370000000003</v>
      </c>
      <c r="F24" s="14">
        <v>38849.97</v>
      </c>
      <c r="G24" s="14">
        <f t="shared" si="1"/>
        <v>-1954.4000000000015</v>
      </c>
    </row>
    <row r="25" spans="1:7" x14ac:dyDescent="0.25">
      <c r="A25" s="1"/>
      <c r="B25" s="1" t="s">
        <v>20</v>
      </c>
      <c r="C25" s="2">
        <v>31384.87</v>
      </c>
      <c r="D25"/>
      <c r="E25" s="15">
        <v>31384.87</v>
      </c>
      <c r="F25" s="14">
        <v>19045.46</v>
      </c>
      <c r="G25" s="14">
        <f t="shared" si="1"/>
        <v>-12339.41</v>
      </c>
    </row>
    <row r="26" spans="1:7" x14ac:dyDescent="0.25">
      <c r="A26" s="1"/>
      <c r="B26" s="1" t="s">
        <v>21</v>
      </c>
      <c r="C26" s="2">
        <v>5818.17</v>
      </c>
      <c r="D26"/>
      <c r="E26" s="15">
        <v>5818.17</v>
      </c>
      <c r="F26" s="14">
        <v>1570.72</v>
      </c>
      <c r="G26" s="14">
        <f t="shared" si="1"/>
        <v>-4247.45</v>
      </c>
    </row>
    <row r="27" spans="1:7" x14ac:dyDescent="0.25">
      <c r="A27" s="1"/>
      <c r="B27" s="1" t="s">
        <v>22</v>
      </c>
      <c r="C27" s="2">
        <v>19704.3</v>
      </c>
      <c r="D27"/>
      <c r="E27" s="15">
        <v>19704.3</v>
      </c>
      <c r="F27" s="14">
        <v>12794.13</v>
      </c>
      <c r="G27" s="14">
        <f t="shared" si="1"/>
        <v>-6910.17</v>
      </c>
    </row>
    <row r="28" spans="1:7" x14ac:dyDescent="0.25">
      <c r="A28" s="1"/>
      <c r="B28" s="1" t="s">
        <v>23</v>
      </c>
      <c r="C28" s="2">
        <v>13152.84</v>
      </c>
      <c r="D28"/>
      <c r="E28" s="15">
        <v>13243.84</v>
      </c>
      <c r="F28" s="14">
        <v>12147.67</v>
      </c>
      <c r="G28" s="14">
        <f t="shared" si="1"/>
        <v>-1096.17</v>
      </c>
    </row>
    <row r="29" spans="1:7" x14ac:dyDescent="0.25">
      <c r="A29" s="1"/>
      <c r="B29" s="1" t="s">
        <v>24</v>
      </c>
      <c r="C29" s="2">
        <v>30545.4</v>
      </c>
      <c r="D29"/>
      <c r="E29" s="15">
        <v>30545.4</v>
      </c>
      <c r="F29" s="14">
        <v>26546.36</v>
      </c>
      <c r="G29" s="14">
        <f t="shared" si="1"/>
        <v>-3999.0400000000009</v>
      </c>
    </row>
    <row r="30" spans="1:7" x14ac:dyDescent="0.25">
      <c r="A30" s="1"/>
      <c r="B30" s="1" t="s">
        <v>10</v>
      </c>
      <c r="C30" s="2">
        <v>25611.32</v>
      </c>
      <c r="D30"/>
      <c r="E30" s="15">
        <f>16764.18+5325+150.6+464.94+715.32+4249.75+216.84</f>
        <v>27886.629999999997</v>
      </c>
      <c r="F30" s="14">
        <f>17146.61+3525+104.79+158.09+79.78+513.84+27.75+2878.69+25</f>
        <v>24459.55</v>
      </c>
      <c r="G30" s="14">
        <f t="shared" si="1"/>
        <v>-3427.0799999999981</v>
      </c>
    </row>
    <row r="31" spans="1:7" x14ac:dyDescent="0.25">
      <c r="A31" s="1"/>
      <c r="B31" s="1" t="s">
        <v>25</v>
      </c>
      <c r="C31" s="2">
        <v>236002.82</v>
      </c>
      <c r="D31"/>
      <c r="E31" s="15">
        <v>236002.82</v>
      </c>
      <c r="F31" s="14">
        <v>239826.8</v>
      </c>
      <c r="G31" s="14">
        <f t="shared" si="1"/>
        <v>3823.9799999999814</v>
      </c>
    </row>
    <row r="32" spans="1:7" x14ac:dyDescent="0.25">
      <c r="A32" s="1"/>
      <c r="B32" s="1" t="s">
        <v>32</v>
      </c>
      <c r="C32" s="2">
        <v>6334.72</v>
      </c>
      <c r="D32"/>
      <c r="E32" s="15"/>
    </row>
    <row r="33" spans="1:7" ht="15.75" thickBot="1" x14ac:dyDescent="0.3">
      <c r="A33" s="1"/>
      <c r="B33" s="1" t="s">
        <v>26</v>
      </c>
      <c r="C33" s="2">
        <f>10613.62+3.8</f>
        <v>10617.42</v>
      </c>
      <c r="D33"/>
      <c r="E33" s="15">
        <v>6354.64</v>
      </c>
      <c r="F33" s="14">
        <v>2106.27</v>
      </c>
      <c r="G33" s="22">
        <f t="shared" si="1"/>
        <v>-4248.3700000000008</v>
      </c>
    </row>
    <row r="34" spans="1:7" ht="15.75" thickBot="1" x14ac:dyDescent="0.3">
      <c r="A34" s="1" t="s">
        <v>8</v>
      </c>
      <c r="B34" s="1"/>
      <c r="C34" s="5">
        <f>ROUND(SUM(C19:C33),5)</f>
        <v>878759.81</v>
      </c>
      <c r="D34"/>
      <c r="E34" s="18">
        <f>ROUND(SUM(E19:E33),5)</f>
        <v>875466.95</v>
      </c>
      <c r="F34" s="18">
        <f>ROUND(SUM(F19:F33),5)</f>
        <v>828921.37</v>
      </c>
      <c r="G34" s="24">
        <f t="shared" si="1"/>
        <v>-46545.579999999958</v>
      </c>
    </row>
    <row r="35" spans="1:7" s="7" customFormat="1" ht="30" customHeight="1" thickBot="1" x14ac:dyDescent="0.25">
      <c r="A35" s="1" t="s">
        <v>9</v>
      </c>
      <c r="B35" s="1"/>
      <c r="C35" s="6">
        <f>C18-C34</f>
        <v>-7697.7600000000093</v>
      </c>
      <c r="E35" s="19">
        <f>E18-E34</f>
        <v>-124046.5</v>
      </c>
      <c r="F35" s="19">
        <f>F18-F34</f>
        <v>-110241.37</v>
      </c>
      <c r="G35" s="19">
        <f>F35-E35</f>
        <v>13805.130000000005</v>
      </c>
    </row>
    <row r="36" spans="1:7" ht="15.75" thickTop="1" x14ac:dyDescent="0.25">
      <c r="C36" s="12"/>
      <c r="D36"/>
      <c r="E36" s="15"/>
    </row>
    <row r="37" spans="1:7" x14ac:dyDescent="0.25">
      <c r="A37" s="46" t="s">
        <v>44</v>
      </c>
      <c r="B37" s="46"/>
      <c r="C37" s="46"/>
      <c r="D37" s="46"/>
      <c r="E37" s="46"/>
      <c r="F37" s="46"/>
      <c r="G37" s="46"/>
    </row>
    <row r="38" spans="1:7" x14ac:dyDescent="0.25">
      <c r="A38" s="31" t="s">
        <v>36</v>
      </c>
      <c r="B38" s="31" t="s">
        <v>37</v>
      </c>
      <c r="C38" s="32"/>
      <c r="D38" s="33"/>
      <c r="E38" s="34">
        <f>65297.92+645</f>
        <v>65942.92</v>
      </c>
      <c r="F38" s="35">
        <f>51901.74+280</f>
        <v>52181.74</v>
      </c>
      <c r="G38" s="35">
        <f>F38-E38</f>
        <v>-13761.18</v>
      </c>
    </row>
    <row r="39" spans="1:7" ht="15.75" thickBot="1" x14ac:dyDescent="0.3">
      <c r="A39" s="31"/>
      <c r="B39" s="31" t="s">
        <v>14</v>
      </c>
      <c r="C39" s="32"/>
      <c r="D39" s="33"/>
      <c r="E39" s="36">
        <v>43206.45</v>
      </c>
      <c r="F39" s="37">
        <v>-3214.08</v>
      </c>
      <c r="G39" s="37">
        <f t="shared" ref="G39:G40" si="2">F39-E39</f>
        <v>-46420.53</v>
      </c>
    </row>
    <row r="40" spans="1:7" ht="15.75" thickBot="1" x14ac:dyDescent="0.3">
      <c r="A40" s="31" t="s">
        <v>38</v>
      </c>
      <c r="B40" s="31"/>
      <c r="C40" s="32"/>
      <c r="D40" s="33"/>
      <c r="E40" s="38">
        <v>109149.37</v>
      </c>
      <c r="F40" s="39">
        <v>48967.66</v>
      </c>
      <c r="G40" s="39">
        <f t="shared" si="2"/>
        <v>-60181.709999999992</v>
      </c>
    </row>
    <row r="41" spans="1:7" x14ac:dyDescent="0.25">
      <c r="A41" s="31"/>
      <c r="B41" s="31"/>
      <c r="C41" s="31"/>
      <c r="D41" s="31"/>
      <c r="E41" s="40"/>
      <c r="F41" s="35"/>
      <c r="G41" s="35"/>
    </row>
    <row r="42" spans="1:7" x14ac:dyDescent="0.25">
      <c r="A42" s="31" t="s">
        <v>39</v>
      </c>
      <c r="B42" s="31" t="s">
        <v>40</v>
      </c>
      <c r="C42" s="31"/>
      <c r="D42" s="31"/>
      <c r="E42" s="40">
        <v>6334.72</v>
      </c>
      <c r="F42" s="35">
        <v>10819.94</v>
      </c>
      <c r="G42" s="35">
        <f>F42-E42</f>
        <v>4485.22</v>
      </c>
    </row>
    <row r="43" spans="1:7" ht="15.75" thickBot="1" x14ac:dyDescent="0.3">
      <c r="A43" s="31"/>
      <c r="B43" s="31" t="s">
        <v>41</v>
      </c>
      <c r="C43" s="31"/>
      <c r="D43" s="31"/>
      <c r="E43" s="41">
        <v>4258.97</v>
      </c>
      <c r="F43" s="37">
        <v>4565.68</v>
      </c>
      <c r="G43" s="37">
        <f t="shared" ref="G43:G44" si="3">F43-E43</f>
        <v>306.71000000000004</v>
      </c>
    </row>
    <row r="44" spans="1:7" ht="15.75" thickBot="1" x14ac:dyDescent="0.3">
      <c r="A44" s="31" t="s">
        <v>42</v>
      </c>
      <c r="B44" s="31"/>
      <c r="C44" s="31"/>
      <c r="D44" s="31"/>
      <c r="E44" s="42">
        <v>10597.49</v>
      </c>
      <c r="F44" s="39">
        <v>15385.62</v>
      </c>
      <c r="G44" s="43">
        <f t="shared" si="3"/>
        <v>4788.130000000001</v>
      </c>
    </row>
    <row r="45" spans="1:7" x14ac:dyDescent="0.25">
      <c r="A45" s="31"/>
      <c r="B45" s="31"/>
      <c r="C45" s="31"/>
      <c r="D45" s="31"/>
      <c r="E45" s="40"/>
      <c r="F45" s="35"/>
      <c r="G45" s="35"/>
    </row>
    <row r="46" spans="1:7" ht="15.75" thickBot="1" x14ac:dyDescent="0.3">
      <c r="A46" s="31" t="s">
        <v>43</v>
      </c>
      <c r="B46" s="31"/>
      <c r="C46" s="31"/>
      <c r="D46" s="31"/>
      <c r="E46" s="44">
        <f>E40-E44</f>
        <v>98551.87999999999</v>
      </c>
      <c r="F46" s="45">
        <f>F40-F44</f>
        <v>33582.04</v>
      </c>
      <c r="G46" s="45">
        <f>F46-E46</f>
        <v>-64969.839999999989</v>
      </c>
    </row>
    <row r="47" spans="1:7" ht="15.75" thickTop="1" x14ac:dyDescent="0.25"/>
  </sheetData>
  <mergeCells count="4">
    <mergeCell ref="E3:G3"/>
    <mergeCell ref="A1:G1"/>
    <mergeCell ref="A2:G2"/>
    <mergeCell ref="A37:G37"/>
  </mergeCells>
  <printOptions horizontalCentered="1"/>
  <pageMargins left="0.7" right="0.7" top="0.75" bottom="0.75" header="0.1" footer="0.3"/>
  <pageSetup scale="85" orientation="portrait" horizontalDpi="0" verticalDpi="0" r:id="rId1"/>
  <headerFooter>
    <oddFooter>&amp;R&amp;"Arial,Bold"&amp;8 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Cauhorn</dc:creator>
  <cp:lastModifiedBy>Jennifer Cauhorn</cp:lastModifiedBy>
  <cp:lastPrinted>2016-03-08T19:30:03Z</cp:lastPrinted>
  <dcterms:created xsi:type="dcterms:W3CDTF">2015-01-19T22:48:41Z</dcterms:created>
  <dcterms:modified xsi:type="dcterms:W3CDTF">2016-03-08T19:30:37Z</dcterms:modified>
</cp:coreProperties>
</file>