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cauh\Documents\Finance\Financial Reports\Member Statements\"/>
    </mc:Choice>
  </mc:AlternateContent>
  <xr:revisionPtr revIDLastSave="0" documentId="13_ncr:1_{CD0FA52A-B3F1-47A6-B662-E5CE044ADF5F}" xr6:coauthVersionLast="44" xr6:coauthVersionMax="44" xr10:uidLastSave="{00000000-0000-0000-0000-000000000000}"/>
  <bookViews>
    <workbookView xWindow="23880" yWindow="2340" windowWidth="24240" windowHeight="13140" xr2:uid="{00000000-000D-0000-FFFF-FFFF00000000}"/>
  </bookViews>
  <sheets>
    <sheet name="2019" sheetId="2" r:id="rId1"/>
  </sheets>
  <definedNames>
    <definedName name="_xlnm.Print_Area" localSheetId="0">'2019'!$A$1:$F$45</definedName>
    <definedName name="_xlnm.Print_Titles" localSheetId="0">'2019'!$A:$D,'2019'!$4:$4</definedName>
    <definedName name="QB_BASIS_4" localSheetId="0" hidden="1">'2019'!#REF!</definedName>
    <definedName name="QB_COLUMN_29" localSheetId="0" hidden="1">'2019'!#REF!</definedName>
    <definedName name="QB_COMPANY_0" localSheetId="0" hidden="1">'2019'!$A$1</definedName>
    <definedName name="QB_DATA_0" localSheetId="0" hidden="1">'2019'!$6:$6,'2019'!$8:$8,'2019'!$9:$9,'2019'!$10:$10,'2019'!$11:$11,'2019'!$12:$12,'2019'!#REF!,'2019'!#REF!,'2019'!$15:$15,'2019'!$19:$19,'2019'!$20:$20,'2019'!$21:$21,'2019'!$22:$22,'2019'!$23:$23,'2019'!$24:$24,'2019'!$25:$25</definedName>
    <definedName name="QB_DATA_1" localSheetId="0" hidden="1">'2019'!$26:$26,'2019'!$27:$27,'2019'!$28:$28,'2019'!#REF!,'2019'!#REF!,'2019'!$29:$29,'2019'!$30:$30,'2019'!#REF!,'2019'!$31:$31,'2019'!#REF!</definedName>
    <definedName name="QB_DATE_1" localSheetId="0" hidden="1">'2019'!$E$2</definedName>
    <definedName name="QB_FORMULA_0" localSheetId="0" hidden="1">'2019'!#REF!,'2019'!#REF!,'2019'!#REF!,'2019'!#REF!,'2019'!#REF!,'2019'!#REF!</definedName>
    <definedName name="QB_ROW_102340" localSheetId="0" hidden="1">'2019'!$B$20</definedName>
    <definedName name="QB_ROW_105240" localSheetId="0" hidden="1">'2019'!#REF!</definedName>
    <definedName name="QB_ROW_112340" localSheetId="0" hidden="1">'2019'!$B$30</definedName>
    <definedName name="QB_ROW_116340" localSheetId="0" hidden="1">'2019'!$B$29</definedName>
    <definedName name="QB_ROW_123340" localSheetId="0" hidden="1">'2019'!$B$21</definedName>
    <definedName name="QB_ROW_137340" localSheetId="0" hidden="1">'2019'!$B$22</definedName>
    <definedName name="QB_ROW_141240" localSheetId="0" hidden="1">'2019'!$B$25</definedName>
    <definedName name="QB_ROW_146340" localSheetId="0" hidden="1">'2019'!$B$19</definedName>
    <definedName name="QB_ROW_149340" localSheetId="0" hidden="1">'2019'!$B$24</definedName>
    <definedName name="QB_ROW_159340" localSheetId="0" hidden="1">'2019'!$B$26</definedName>
    <definedName name="QB_ROW_173240" localSheetId="0" hidden="1">'2019'!$B$27</definedName>
    <definedName name="QB_ROW_18301" localSheetId="0" hidden="1">'2019'!$A$33</definedName>
    <definedName name="QB_ROW_188340" localSheetId="0" hidden="1">'2019'!$B$23</definedName>
    <definedName name="QB_ROW_19011" localSheetId="0" hidden="1">'2019'!#REF!</definedName>
    <definedName name="QB_ROW_19311" localSheetId="0" hidden="1">'2019'!#REF!</definedName>
    <definedName name="QB_ROW_194240" localSheetId="0" hidden="1">'2019'!#REF!</definedName>
    <definedName name="QB_ROW_20031" localSheetId="0" hidden="1">'2019'!$A$5</definedName>
    <definedName name="QB_ROW_202340" localSheetId="0" hidden="1">'2019'!$B$9</definedName>
    <definedName name="QB_ROW_20331" localSheetId="0" hidden="1">'2019'!$A$13</definedName>
    <definedName name="QB_ROW_203340" localSheetId="0" hidden="1">'2019'!$B$11</definedName>
    <definedName name="QB_ROW_21031" localSheetId="0" hidden="1">'2019'!$A$18</definedName>
    <definedName name="QB_ROW_21331" localSheetId="0" hidden="1">'2019'!$A$32</definedName>
    <definedName name="QB_ROW_215340" localSheetId="0" hidden="1">'2019'!$B$15</definedName>
    <definedName name="QB_ROW_220340" localSheetId="0" hidden="1">'2019'!#REF!</definedName>
    <definedName name="QB_ROW_240340" localSheetId="0" hidden="1">'2019'!$B$10</definedName>
    <definedName name="QB_ROW_40340" localSheetId="0" hidden="1">'2019'!$B$6</definedName>
    <definedName name="QB_ROW_447340" localSheetId="0" hidden="1">'2019'!#REF!</definedName>
    <definedName name="QB_ROW_448340" localSheetId="0" hidden="1">'2019'!#REF!</definedName>
    <definedName name="QB_ROW_67340" localSheetId="0" hidden="1">'2019'!$B$8</definedName>
    <definedName name="QB_ROW_86321" localSheetId="0" hidden="1">'2019'!$A$17</definedName>
    <definedName name="QB_ROW_87031" localSheetId="0" hidden="1">'2019'!$A$14</definedName>
    <definedName name="QB_ROW_87331" localSheetId="0" hidden="1">'2019'!$A$16</definedName>
    <definedName name="QB_ROW_87340" localSheetId="0" hidden="1">'2019'!$B$31</definedName>
    <definedName name="QB_ROW_89340" localSheetId="0" hidden="1">'2019'!$B$12</definedName>
    <definedName name="QB_ROW_98340" localSheetId="0" hidden="1">'2019'!#REF!</definedName>
    <definedName name="QB_ROW_99240" localSheetId="0" hidden="1">'2019'!$B$28</definedName>
    <definedName name="QB_SUBTITLE_3" localSheetId="0" hidden="1">'2019'!#REF!</definedName>
    <definedName name="QB_TIME_5" localSheetId="0" hidden="1">'2019'!$E$1</definedName>
    <definedName name="QB_TITLE_2" localSheetId="0" hidden="1">'2019'!$A$2</definedName>
    <definedName name="QBCANSUPPORTUPDATE" localSheetId="0">TRUE</definedName>
    <definedName name="QBCOMPANYFILENAME" localSheetId="0">"C:\Users\Jennifer\Documents\Finance\QB\AMERICAN GUILD OF ENGLISH HANDBELL RINGERS, INC Restore2.QBW"</definedName>
    <definedName name="QBENDDATE" localSheetId="0">20140930</definedName>
    <definedName name="QBHEADERSONSCREEN" localSheetId="0">TRUE</definedName>
    <definedName name="QBMETADATASIZE" localSheetId="0">5802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"311f24f7210249e1a9699b8a79053f1d"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5</definedName>
    <definedName name="QBSTARTDATE" localSheetId="0">20131001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2" l="1"/>
  <c r="F43" i="2" s="1"/>
  <c r="D43" i="2"/>
  <c r="F42" i="2"/>
  <c r="F41" i="2"/>
  <c r="F40" i="2"/>
  <c r="E38" i="2"/>
  <c r="E45" i="2" s="1"/>
  <c r="D38" i="2"/>
  <c r="D45" i="2" s="1"/>
  <c r="F37" i="2"/>
  <c r="F36" i="2"/>
  <c r="E32" i="2"/>
  <c r="F32" i="2" s="1"/>
  <c r="D32" i="2"/>
  <c r="F31" i="2"/>
  <c r="F30" i="2"/>
  <c r="E29" i="2"/>
  <c r="F29" i="2" s="1"/>
  <c r="D29" i="2"/>
  <c r="F28" i="2"/>
  <c r="F27" i="2"/>
  <c r="F26" i="2"/>
  <c r="F25" i="2"/>
  <c r="F24" i="2"/>
  <c r="F23" i="2"/>
  <c r="F22" i="2"/>
  <c r="F21" i="2"/>
  <c r="D20" i="2"/>
  <c r="F20" i="2" s="1"/>
  <c r="F19" i="2"/>
  <c r="E16" i="2"/>
  <c r="F16" i="2" s="1"/>
  <c r="D16" i="2"/>
  <c r="F15" i="2"/>
  <c r="E13" i="2"/>
  <c r="E17" i="2" s="1"/>
  <c r="F12" i="2"/>
  <c r="F11" i="2"/>
  <c r="F10" i="2"/>
  <c r="F9" i="2"/>
  <c r="F8" i="2"/>
  <c r="D7" i="2"/>
  <c r="D13" i="2" s="1"/>
  <c r="D17" i="2" s="1"/>
  <c r="D33" i="2" s="1"/>
  <c r="D47" i="2" s="1"/>
  <c r="F6" i="2"/>
  <c r="E33" i="2" l="1"/>
  <c r="F17" i="2"/>
  <c r="F45" i="2"/>
  <c r="F7" i="2"/>
  <c r="F13" i="2"/>
  <c r="F38" i="2"/>
  <c r="E47" i="2" l="1"/>
  <c r="F47" i="2" s="1"/>
  <c r="F33" i="2"/>
</calcChain>
</file>

<file path=xl/sharedStrings.xml><?xml version="1.0" encoding="utf-8"?>
<sst xmlns="http://schemas.openxmlformats.org/spreadsheetml/2006/main" count="46" uniqueCount="44">
  <si>
    <t>Handbell Musicians of America</t>
  </si>
  <si>
    <t>Profit &amp; Loss</t>
  </si>
  <si>
    <t>Income</t>
  </si>
  <si>
    <t>Total Income</t>
  </si>
  <si>
    <t>Cost of Goods Sold</t>
  </si>
  <si>
    <t>Total COGS</t>
  </si>
  <si>
    <t>Gross Profit</t>
  </si>
  <si>
    <t>Expense</t>
  </si>
  <si>
    <t>Total Expense</t>
  </si>
  <si>
    <t>Net Income</t>
  </si>
  <si>
    <t>Music Publishing</t>
  </si>
  <si>
    <t>Event Registrations</t>
  </si>
  <si>
    <t>Event Sponsorships</t>
  </si>
  <si>
    <t>Event Other Income</t>
  </si>
  <si>
    <t>Investment Income</t>
  </si>
  <si>
    <t>Personnel Costs</t>
  </si>
  <si>
    <t>Office Operations</t>
  </si>
  <si>
    <t>Marketing Expenses</t>
  </si>
  <si>
    <t>Membership Services</t>
  </si>
  <si>
    <t>Overtones</t>
  </si>
  <si>
    <t>Board of Directors</t>
  </si>
  <si>
    <t>Past Presidents/Honorary Life</t>
  </si>
  <si>
    <t>Committees</t>
  </si>
  <si>
    <t>Depreciation Expenses</t>
  </si>
  <si>
    <t>Royalties</t>
  </si>
  <si>
    <t>Event Expenses</t>
  </si>
  <si>
    <t>General Fundraising</t>
  </si>
  <si>
    <t>Membership Dues</t>
  </si>
  <si>
    <t xml:space="preserve">Misc Administrative </t>
  </si>
  <si>
    <t>Variance</t>
  </si>
  <si>
    <t>Contributions to Operating</t>
  </si>
  <si>
    <t>Other Income</t>
  </si>
  <si>
    <t>Donations</t>
  </si>
  <si>
    <t>Total Other Income</t>
  </si>
  <si>
    <t>Other Expense</t>
  </si>
  <si>
    <t>Grants &amp; Scholarships Given</t>
  </si>
  <si>
    <t>Investment Fees</t>
  </si>
  <si>
    <t>Total Other Expense</t>
  </si>
  <si>
    <t>Net Other Income</t>
  </si>
  <si>
    <t>Loss on Disposition of Asset</t>
  </si>
  <si>
    <t>Net Ordinary Income</t>
  </si>
  <si>
    <t>Other Income &amp; Expense Not Reported Above</t>
  </si>
  <si>
    <t>FY2018</t>
  </si>
  <si>
    <t>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</si>
</sst>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49" fontId="1" fillId="0" borderId="0" xfId="0" applyNumberFormat="1" applyFont="1"/>
    <xf numFmtId="164" fontId="4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6" fillId="0" borderId="0" xfId="0" applyNumberFormat="1" applyFont="1"/>
    <xf numFmtId="43" fontId="4" fillId="0" borderId="0" xfId="0" applyNumberFormat="1" applyFont="1"/>
    <xf numFmtId="43" fontId="4" fillId="0" borderId="3" xfId="0" applyNumberFormat="1" applyFont="1" applyBorder="1"/>
    <xf numFmtId="43" fontId="1" fillId="0" borderId="4" xfId="0" applyNumberFormat="1" applyFont="1" applyBorder="1"/>
    <xf numFmtId="43" fontId="6" fillId="0" borderId="1" xfId="0" applyNumberFormat="1" applyFont="1" applyBorder="1"/>
    <xf numFmtId="43" fontId="6" fillId="0" borderId="2" xfId="0" applyNumberFormat="1" applyFont="1" applyBorder="1"/>
    <xf numFmtId="43" fontId="7" fillId="0" borderId="1" xfId="0" applyNumberFormat="1" applyFont="1" applyBorder="1" applyAlignment="1">
      <alignment horizontal="center"/>
    </xf>
    <xf numFmtId="0" fontId="0" fillId="2" borderId="0" xfId="0" applyFill="1"/>
    <xf numFmtId="43" fontId="6" fillId="2" borderId="0" xfId="0" applyNumberFormat="1" applyFont="1" applyFill="1"/>
    <xf numFmtId="43" fontId="6" fillId="2" borderId="1" xfId="0" applyNumberFormat="1" applyFont="1" applyFill="1" applyBorder="1"/>
    <xf numFmtId="43" fontId="7" fillId="2" borderId="2" xfId="0" applyNumberFormat="1" applyFont="1" applyFill="1" applyBorder="1"/>
    <xf numFmtId="43" fontId="7" fillId="2" borderId="1" xfId="0" applyNumberFormat="1" applyFont="1" applyFill="1" applyBorder="1"/>
    <xf numFmtId="43" fontId="7" fillId="2" borderId="5" xfId="0" applyNumberFormat="1" applyFont="1" applyFill="1" applyBorder="1"/>
    <xf numFmtId="43" fontId="7" fillId="0" borderId="0" xfId="0" applyNumberFormat="1" applyFont="1"/>
    <xf numFmtId="43" fontId="0" fillId="0" borderId="0" xfId="0" applyNumberForma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2" fontId="0" fillId="0" borderId="0" xfId="0" applyNumberFormat="1"/>
    <xf numFmtId="43" fontId="4" fillId="0" borderId="0" xfId="1" applyFont="1"/>
    <xf numFmtId="43" fontId="6" fillId="0" borderId="0" xfId="1" applyFont="1"/>
    <xf numFmtId="0" fontId="9" fillId="2" borderId="0" xfId="0" applyFont="1" applyFill="1" applyAlignment="1">
      <alignment horizontal="center"/>
    </xf>
    <xf numFmtId="0" fontId="1" fillId="2" borderId="0" xfId="0" applyFont="1" applyFill="1"/>
    <xf numFmtId="43" fontId="7" fillId="2" borderId="0" xfId="0" applyNumberFormat="1" applyFont="1" applyFill="1"/>
    <xf numFmtId="43" fontId="1" fillId="2" borderId="5" xfId="1" applyFont="1" applyFill="1" applyBorder="1"/>
    <xf numFmtId="43" fontId="1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0801-56B8-4EAE-83EE-304442C07999}">
  <dimension ref="A1:K47"/>
  <sheetViews>
    <sheetView tabSelected="1" zoomScale="120" zoomScaleNormal="120" workbookViewId="0">
      <selection activeCell="B17" sqref="B17"/>
    </sheetView>
  </sheetViews>
  <sheetFormatPr defaultRowHeight="15" x14ac:dyDescent="0.25"/>
  <cols>
    <col min="1" max="1" width="16.28515625" style="3" bestFit="1" customWidth="1"/>
    <col min="2" max="2" width="25" style="3" bestFit="1" customWidth="1"/>
    <col min="3" max="3" width="2" style="3" customWidth="1"/>
    <col min="4" max="4" width="11.5703125" style="32" bestFit="1" customWidth="1"/>
    <col min="5" max="5" width="11.5703125" style="6" bestFit="1" customWidth="1"/>
    <col min="6" max="6" width="12.28515625" style="6" bestFit="1" customWidth="1"/>
    <col min="9" max="9" width="12" bestFit="1" customWidth="1"/>
  </cols>
  <sheetData>
    <row r="1" spans="1:9" ht="15.75" x14ac:dyDescent="0.25">
      <c r="A1" s="22" t="s">
        <v>0</v>
      </c>
      <c r="B1" s="22"/>
      <c r="C1" s="22"/>
      <c r="D1" s="22"/>
      <c r="E1" s="22"/>
      <c r="F1" s="22"/>
    </row>
    <row r="2" spans="1:9" ht="18" x14ac:dyDescent="0.25">
      <c r="A2" s="23" t="s">
        <v>1</v>
      </c>
      <c r="B2" s="23"/>
      <c r="C2" s="23"/>
      <c r="D2" s="23"/>
      <c r="E2" s="23"/>
      <c r="F2" s="23"/>
    </row>
    <row r="3" spans="1:9" ht="18" x14ac:dyDescent="0.25">
      <c r="A3" s="21"/>
      <c r="B3" s="21"/>
      <c r="C3" s="21"/>
      <c r="D3" s="24"/>
      <c r="E3" s="23"/>
      <c r="F3" s="23"/>
    </row>
    <row r="4" spans="1:9" s="5" customFormat="1" ht="15.75" thickBot="1" x14ac:dyDescent="0.3">
      <c r="A4" s="4"/>
      <c r="B4" s="4"/>
      <c r="D4" s="12" t="s">
        <v>42</v>
      </c>
      <c r="E4" s="12" t="s">
        <v>43</v>
      </c>
      <c r="F4" s="12" t="s">
        <v>29</v>
      </c>
    </row>
    <row r="5" spans="1:9" x14ac:dyDescent="0.25">
      <c r="A5" s="1" t="s">
        <v>2</v>
      </c>
      <c r="B5" s="1"/>
      <c r="C5"/>
      <c r="D5" s="6"/>
      <c r="H5" s="25"/>
    </row>
    <row r="6" spans="1:9" x14ac:dyDescent="0.25">
      <c r="A6" s="1"/>
      <c r="B6" s="1" t="s">
        <v>27</v>
      </c>
      <c r="C6"/>
      <c r="D6" s="6">
        <v>328676</v>
      </c>
      <c r="E6" s="6">
        <v>305315</v>
      </c>
      <c r="F6" s="6">
        <f>E6-D6</f>
        <v>-23361</v>
      </c>
    </row>
    <row r="7" spans="1:9" x14ac:dyDescent="0.25">
      <c r="A7" s="1"/>
      <c r="B7" s="1" t="s">
        <v>28</v>
      </c>
      <c r="C7"/>
      <c r="D7" s="6">
        <f>1100+13828+800+445+922.83+318.13+722.45+40+105</f>
        <v>18281.410000000003</v>
      </c>
      <c r="E7" s="6">
        <v>16103.45</v>
      </c>
      <c r="F7" s="6">
        <f t="shared" ref="F7:F17" si="0">E7-D7</f>
        <v>-2177.9600000000028</v>
      </c>
    </row>
    <row r="8" spans="1:9" x14ac:dyDescent="0.25">
      <c r="A8" s="1"/>
      <c r="B8" s="1" t="s">
        <v>10</v>
      </c>
      <c r="C8"/>
      <c r="D8" s="6">
        <v>76707.64</v>
      </c>
      <c r="E8" s="6">
        <v>71688.19</v>
      </c>
      <c r="F8" s="6">
        <f t="shared" si="0"/>
        <v>-5019.4499999999971</v>
      </c>
    </row>
    <row r="9" spans="1:9" x14ac:dyDescent="0.25">
      <c r="A9" s="1"/>
      <c r="B9" s="1" t="s">
        <v>11</v>
      </c>
      <c r="C9"/>
      <c r="D9" s="6">
        <v>238484</v>
      </c>
      <c r="E9" s="6">
        <v>206880.25</v>
      </c>
      <c r="F9" s="6">
        <f t="shared" si="0"/>
        <v>-31603.75</v>
      </c>
      <c r="I9" s="20"/>
    </row>
    <row r="10" spans="1:9" x14ac:dyDescent="0.25">
      <c r="A10" s="1"/>
      <c r="B10" s="1" t="s">
        <v>12</v>
      </c>
      <c r="C10"/>
      <c r="D10" s="6">
        <v>7730</v>
      </c>
      <c r="E10" s="6">
        <v>10320</v>
      </c>
      <c r="F10" s="6">
        <f t="shared" si="0"/>
        <v>2590</v>
      </c>
    </row>
    <row r="11" spans="1:9" x14ac:dyDescent="0.25">
      <c r="A11" s="1"/>
      <c r="B11" s="1" t="s">
        <v>13</v>
      </c>
      <c r="C11"/>
      <c r="D11" s="6">
        <v>8982.1</v>
      </c>
      <c r="E11" s="6">
        <v>9323.24</v>
      </c>
      <c r="F11" s="6">
        <f t="shared" si="0"/>
        <v>341.13999999999942</v>
      </c>
    </row>
    <row r="12" spans="1:9" x14ac:dyDescent="0.25">
      <c r="A12" s="1"/>
      <c r="B12" s="1" t="s">
        <v>30</v>
      </c>
      <c r="C12"/>
      <c r="D12" s="6">
        <v>66617.67</v>
      </c>
      <c r="E12" s="6">
        <v>90101.54</v>
      </c>
      <c r="F12" s="6">
        <f t="shared" si="0"/>
        <v>23483.869999999995</v>
      </c>
    </row>
    <row r="13" spans="1:9" x14ac:dyDescent="0.25">
      <c r="A13" s="1" t="s">
        <v>3</v>
      </c>
      <c r="B13" s="1"/>
      <c r="C13" s="2"/>
      <c r="D13" s="26">
        <f>SUM(D6:D12)</f>
        <v>745478.82000000007</v>
      </c>
      <c r="E13" s="26">
        <f>SUM(E6:E12)</f>
        <v>709731.67</v>
      </c>
      <c r="F13" s="6">
        <f t="shared" si="0"/>
        <v>-35747.150000000023</v>
      </c>
    </row>
    <row r="14" spans="1:9" ht="30" customHeight="1" x14ac:dyDescent="0.25">
      <c r="A14" s="1" t="s">
        <v>4</v>
      </c>
      <c r="B14" s="1"/>
      <c r="C14"/>
      <c r="D14" s="6"/>
    </row>
    <row r="15" spans="1:9" ht="15.75" thickBot="1" x14ac:dyDescent="0.3">
      <c r="A15" s="1"/>
      <c r="B15" s="1" t="s">
        <v>4</v>
      </c>
      <c r="C15"/>
      <c r="D15" s="10">
        <v>272.95</v>
      </c>
      <c r="E15" s="10">
        <v>0</v>
      </c>
      <c r="F15" s="10">
        <f t="shared" si="0"/>
        <v>-272.95</v>
      </c>
      <c r="I15" s="20"/>
    </row>
    <row r="16" spans="1:9" ht="15.75" thickBot="1" x14ac:dyDescent="0.3">
      <c r="A16" s="1" t="s">
        <v>5</v>
      </c>
      <c r="B16" s="1"/>
      <c r="C16"/>
      <c r="D16" s="11">
        <f>D15</f>
        <v>272.95</v>
      </c>
      <c r="E16" s="11">
        <f>E15</f>
        <v>0</v>
      </c>
      <c r="F16" s="11">
        <f t="shared" si="0"/>
        <v>-272.95</v>
      </c>
      <c r="I16" s="20"/>
    </row>
    <row r="17" spans="1:11" ht="30" customHeight="1" x14ac:dyDescent="0.25">
      <c r="A17" s="1" t="s">
        <v>6</v>
      </c>
      <c r="B17" s="1"/>
      <c r="C17"/>
      <c r="D17" s="7">
        <f>ROUND(D13-D16,5)</f>
        <v>745205.87</v>
      </c>
      <c r="E17" s="7">
        <f>ROUND(E13-E16,5)</f>
        <v>709731.67</v>
      </c>
      <c r="F17" s="6">
        <f t="shared" si="0"/>
        <v>-35474.199999999953</v>
      </c>
    </row>
    <row r="18" spans="1:11" ht="30" customHeight="1" x14ac:dyDescent="0.25">
      <c r="A18" s="1" t="s">
        <v>7</v>
      </c>
      <c r="B18" s="1"/>
      <c r="C18"/>
      <c r="D18" s="6"/>
    </row>
    <row r="19" spans="1:11" x14ac:dyDescent="0.25">
      <c r="A19" s="1"/>
      <c r="B19" s="1" t="s">
        <v>15</v>
      </c>
      <c r="C19"/>
      <c r="D19" s="6">
        <v>338663.06</v>
      </c>
      <c r="E19" s="6">
        <v>333115.59000000003</v>
      </c>
      <c r="F19" s="6">
        <f>E19-D19</f>
        <v>-5547.4699999999721</v>
      </c>
      <c r="I19" s="20"/>
    </row>
    <row r="20" spans="1:11" x14ac:dyDescent="0.25">
      <c r="A20" s="1"/>
      <c r="B20" s="1" t="s">
        <v>16</v>
      </c>
      <c r="C20"/>
      <c r="D20" s="6">
        <f>45281.84+57.61</f>
        <v>45339.45</v>
      </c>
      <c r="E20" s="6">
        <v>56497.7</v>
      </c>
      <c r="F20" s="6">
        <f t="shared" ref="F20:F32" si="1">E20-D20</f>
        <v>11158.25</v>
      </c>
    </row>
    <row r="21" spans="1:11" x14ac:dyDescent="0.25">
      <c r="A21" s="1"/>
      <c r="B21" s="1" t="s">
        <v>17</v>
      </c>
      <c r="C21"/>
      <c r="D21" s="6">
        <v>1315.79</v>
      </c>
      <c r="E21" s="6">
        <v>2002.65</v>
      </c>
      <c r="F21" s="6">
        <f t="shared" si="1"/>
        <v>686.86000000000013</v>
      </c>
    </row>
    <row r="22" spans="1:11" x14ac:dyDescent="0.25">
      <c r="A22" s="1"/>
      <c r="B22" s="1" t="s">
        <v>18</v>
      </c>
      <c r="C22"/>
      <c r="D22" s="6">
        <v>39272.879999999997</v>
      </c>
      <c r="E22" s="6">
        <v>32457.08</v>
      </c>
      <c r="F22" s="6">
        <f t="shared" si="1"/>
        <v>-6815.7999999999956</v>
      </c>
    </row>
    <row r="23" spans="1:11" x14ac:dyDescent="0.25">
      <c r="A23" s="1"/>
      <c r="B23" s="1" t="s">
        <v>19</v>
      </c>
      <c r="C23"/>
      <c r="D23" s="6">
        <v>22897.37</v>
      </c>
      <c r="E23" s="6">
        <v>20954.29</v>
      </c>
      <c r="F23" s="6">
        <f t="shared" si="1"/>
        <v>-1943.0799999999981</v>
      </c>
    </row>
    <row r="24" spans="1:11" x14ac:dyDescent="0.25">
      <c r="A24" s="1"/>
      <c r="B24" s="1" t="s">
        <v>20</v>
      </c>
      <c r="C24"/>
      <c r="D24" s="6">
        <v>23448.52</v>
      </c>
      <c r="E24" s="6">
        <v>25735.89</v>
      </c>
      <c r="F24" s="6">
        <f t="shared" si="1"/>
        <v>2287.369999999999</v>
      </c>
    </row>
    <row r="25" spans="1:11" x14ac:dyDescent="0.25">
      <c r="A25" s="1"/>
      <c r="B25" s="1" t="s">
        <v>21</v>
      </c>
      <c r="C25"/>
      <c r="D25" s="6">
        <v>1463.92</v>
      </c>
      <c r="E25" s="6">
        <v>2318.5300000000002</v>
      </c>
      <c r="F25" s="6">
        <f t="shared" si="1"/>
        <v>854.61000000000013</v>
      </c>
    </row>
    <row r="26" spans="1:11" x14ac:dyDescent="0.25">
      <c r="A26" s="1"/>
      <c r="B26" s="1" t="s">
        <v>22</v>
      </c>
      <c r="C26"/>
      <c r="D26" s="6">
        <v>10808.23</v>
      </c>
      <c r="E26" s="6">
        <v>11260.89</v>
      </c>
      <c r="F26" s="6">
        <f t="shared" si="1"/>
        <v>452.65999999999985</v>
      </c>
    </row>
    <row r="27" spans="1:11" x14ac:dyDescent="0.25">
      <c r="A27" s="1"/>
      <c r="B27" s="1" t="s">
        <v>23</v>
      </c>
      <c r="C27"/>
      <c r="D27" s="6">
        <v>2819.51</v>
      </c>
      <c r="E27" s="6">
        <v>2438</v>
      </c>
      <c r="F27" s="6">
        <f t="shared" si="1"/>
        <v>-381.51000000000022</v>
      </c>
      <c r="K27" s="6"/>
    </row>
    <row r="28" spans="1:11" x14ac:dyDescent="0.25">
      <c r="A28" s="1"/>
      <c r="B28" s="1" t="s">
        <v>24</v>
      </c>
      <c r="C28"/>
      <c r="D28" s="6">
        <v>11888.84</v>
      </c>
      <c r="E28" s="6">
        <v>20025.509999999998</v>
      </c>
      <c r="F28" s="6">
        <f t="shared" si="1"/>
        <v>8136.6699999999983</v>
      </c>
    </row>
    <row r="29" spans="1:11" x14ac:dyDescent="0.25">
      <c r="A29" s="1"/>
      <c r="B29" s="1" t="s">
        <v>10</v>
      </c>
      <c r="C29"/>
      <c r="D29" s="6">
        <f>18822.77+450+2655.46</f>
        <v>21928.23</v>
      </c>
      <c r="E29" s="6">
        <f>10780.2+500+1950.75</f>
        <v>13230.95</v>
      </c>
      <c r="F29" s="6">
        <f t="shared" si="1"/>
        <v>-8697.2799999999988</v>
      </c>
    </row>
    <row r="30" spans="1:11" x14ac:dyDescent="0.25">
      <c r="A30" s="1"/>
      <c r="B30" s="1" t="s">
        <v>25</v>
      </c>
      <c r="C30"/>
      <c r="D30" s="6">
        <v>216303.26</v>
      </c>
      <c r="E30" s="6">
        <v>182211.91</v>
      </c>
      <c r="F30" s="6">
        <f t="shared" si="1"/>
        <v>-34091.350000000006</v>
      </c>
    </row>
    <row r="31" spans="1:11" ht="15.75" thickBot="1" x14ac:dyDescent="0.3">
      <c r="A31" s="1"/>
      <c r="B31" s="1" t="s">
        <v>26</v>
      </c>
      <c r="C31"/>
      <c r="D31" s="6">
        <v>17859.310000000001</v>
      </c>
      <c r="E31" s="6">
        <v>15740.68</v>
      </c>
      <c r="F31" s="10">
        <f t="shared" si="1"/>
        <v>-2118.630000000001</v>
      </c>
    </row>
    <row r="32" spans="1:11" ht="15.75" thickBot="1" x14ac:dyDescent="0.3">
      <c r="A32" s="1" t="s">
        <v>8</v>
      </c>
      <c r="B32" s="1"/>
      <c r="C32"/>
      <c r="D32" s="8">
        <f>ROUND(SUM(D18:D31),5)</f>
        <v>754008.37</v>
      </c>
      <c r="E32" s="8">
        <f>ROUND(SUM(E18:E31),5)</f>
        <v>717989.67</v>
      </c>
      <c r="F32" s="11">
        <f t="shared" si="1"/>
        <v>-36018.699999999953</v>
      </c>
    </row>
    <row r="33" spans="1:6" s="3" customFormat="1" ht="30" customHeight="1" thickBot="1" x14ac:dyDescent="0.25">
      <c r="A33" s="1" t="s">
        <v>40</v>
      </c>
      <c r="B33" s="1"/>
      <c r="D33" s="9">
        <f>D17-D32</f>
        <v>-8802.5</v>
      </c>
      <c r="E33" s="9">
        <f>E17-E32</f>
        <v>-8258</v>
      </c>
      <c r="F33" s="9">
        <f>E33-D33</f>
        <v>544.5</v>
      </c>
    </row>
    <row r="34" spans="1:6" ht="15.75" thickTop="1" x14ac:dyDescent="0.25">
      <c r="C34"/>
      <c r="D34" s="27"/>
    </row>
    <row r="35" spans="1:6" x14ac:dyDescent="0.25">
      <c r="A35" s="28" t="s">
        <v>41</v>
      </c>
      <c r="B35" s="28"/>
      <c r="C35" s="28"/>
      <c r="D35" s="28"/>
      <c r="E35" s="28"/>
      <c r="F35" s="28"/>
    </row>
    <row r="36" spans="1:6" x14ac:dyDescent="0.25">
      <c r="A36" s="29" t="s">
        <v>31</v>
      </c>
      <c r="B36" s="29" t="s">
        <v>32</v>
      </c>
      <c r="C36" s="13"/>
      <c r="D36" s="14">
        <v>14173.36</v>
      </c>
      <c r="E36" s="14">
        <v>11846.25</v>
      </c>
      <c r="F36" s="14">
        <f>E36-D36</f>
        <v>-2327.1100000000006</v>
      </c>
    </row>
    <row r="37" spans="1:6" ht="15.75" thickBot="1" x14ac:dyDescent="0.3">
      <c r="A37" s="29"/>
      <c r="B37" s="29" t="s">
        <v>14</v>
      </c>
      <c r="C37" s="13"/>
      <c r="D37" s="15">
        <v>56778.84</v>
      </c>
      <c r="E37" s="15">
        <v>20908.07</v>
      </c>
      <c r="F37" s="15">
        <f t="shared" ref="F37" si="2">E37-D37</f>
        <v>-35870.769999999997</v>
      </c>
    </row>
    <row r="38" spans="1:6" ht="15.75" thickBot="1" x14ac:dyDescent="0.3">
      <c r="A38" s="29" t="s">
        <v>33</v>
      </c>
      <c r="B38" s="29"/>
      <c r="C38" s="13"/>
      <c r="D38" s="16">
        <f>SUM(D36:D37)</f>
        <v>70952.2</v>
      </c>
      <c r="E38" s="16">
        <f>SUM(E36:E37)</f>
        <v>32754.32</v>
      </c>
      <c r="F38" s="16">
        <f>E38-D38</f>
        <v>-38197.879999999997</v>
      </c>
    </row>
    <row r="39" spans="1:6" x14ac:dyDescent="0.25">
      <c r="A39" s="29"/>
      <c r="B39" s="29"/>
      <c r="C39" s="13"/>
      <c r="D39" s="30"/>
      <c r="E39" s="30"/>
      <c r="F39" s="30"/>
    </row>
    <row r="40" spans="1:6" x14ac:dyDescent="0.25">
      <c r="A40" s="29" t="s">
        <v>34</v>
      </c>
      <c r="B40" s="29" t="s">
        <v>35</v>
      </c>
      <c r="C40" s="29"/>
      <c r="D40" s="14">
        <v>14219.59</v>
      </c>
      <c r="E40" s="14">
        <v>9314.23</v>
      </c>
      <c r="F40" s="14">
        <f>E40-D40</f>
        <v>-4905.3600000000006</v>
      </c>
    </row>
    <row r="41" spans="1:6" ht="15.75" thickBot="1" x14ac:dyDescent="0.3">
      <c r="A41" s="29"/>
      <c r="B41" s="29" t="s">
        <v>36</v>
      </c>
      <c r="C41" s="29"/>
      <c r="D41" s="15">
        <v>6608.45</v>
      </c>
      <c r="E41" s="15">
        <v>6720.2</v>
      </c>
      <c r="F41" s="15">
        <f t="shared" ref="F41:F43" si="3">E41-D41</f>
        <v>111.75</v>
      </c>
    </row>
    <row r="42" spans="1:6" ht="15.75" thickBot="1" x14ac:dyDescent="0.3">
      <c r="A42" s="29"/>
      <c r="B42" s="29" t="s">
        <v>39</v>
      </c>
      <c r="C42" s="29"/>
      <c r="D42" s="15">
        <v>0</v>
      </c>
      <c r="E42" s="15">
        <v>0</v>
      </c>
      <c r="F42" s="15">
        <f t="shared" si="3"/>
        <v>0</v>
      </c>
    </row>
    <row r="43" spans="1:6" ht="15.75" thickBot="1" x14ac:dyDescent="0.3">
      <c r="A43" s="29" t="s">
        <v>37</v>
      </c>
      <c r="B43" s="29"/>
      <c r="C43" s="29"/>
      <c r="D43" s="16">
        <f>D40+D41+D42</f>
        <v>20828.04</v>
      </c>
      <c r="E43" s="16">
        <f>E40+E41+E42</f>
        <v>16034.43</v>
      </c>
      <c r="F43" s="17">
        <f t="shared" si="3"/>
        <v>-4793.6100000000006</v>
      </c>
    </row>
    <row r="44" spans="1:6" x14ac:dyDescent="0.25">
      <c r="A44" s="29"/>
      <c r="B44" s="29"/>
      <c r="C44" s="29"/>
      <c r="D44" s="14"/>
      <c r="E44" s="14"/>
      <c r="F44" s="14"/>
    </row>
    <row r="45" spans="1:6" ht="15.75" thickBot="1" x14ac:dyDescent="0.3">
      <c r="A45" s="29" t="s">
        <v>38</v>
      </c>
      <c r="B45" s="29"/>
      <c r="C45" s="29"/>
      <c r="D45" s="31">
        <f>D38-D43</f>
        <v>50124.159999999996</v>
      </c>
      <c r="E45" s="31">
        <f>E38-E43</f>
        <v>16719.89</v>
      </c>
      <c r="F45" s="18">
        <f>E45-D45</f>
        <v>-33404.269999999997</v>
      </c>
    </row>
    <row r="46" spans="1:6" ht="15.75" thickTop="1" x14ac:dyDescent="0.25">
      <c r="D46" s="6"/>
    </row>
    <row r="47" spans="1:6" x14ac:dyDescent="0.25">
      <c r="A47" s="3" t="s">
        <v>9</v>
      </c>
      <c r="D47" s="19">
        <f>D33+D45</f>
        <v>41321.659999999996</v>
      </c>
      <c r="E47" s="19">
        <f>E33+E45</f>
        <v>8461.89</v>
      </c>
      <c r="F47" s="19">
        <f>E47-D47</f>
        <v>-32859.769999999997</v>
      </c>
    </row>
  </sheetData>
  <mergeCells count="4">
    <mergeCell ref="A1:F1"/>
    <mergeCell ref="A2:F2"/>
    <mergeCell ref="D3:F3"/>
    <mergeCell ref="A35:F35"/>
  </mergeCells>
  <printOptions horizontalCentered="1"/>
  <pageMargins left="0.7" right="0.7" top="0.75" bottom="0.75" header="0.1" footer="0.3"/>
  <pageSetup scale="85" orientation="portrait" horizontalDpi="0" verticalDpi="0" r:id="rId1"/>
  <headerFoot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Cauhorn</dc:creator>
  <cp:lastModifiedBy>Jennifer Cauhorn</cp:lastModifiedBy>
  <cp:lastPrinted>2018-03-27T14:20:25Z</cp:lastPrinted>
  <dcterms:created xsi:type="dcterms:W3CDTF">2015-01-19T22:48:41Z</dcterms:created>
  <dcterms:modified xsi:type="dcterms:W3CDTF">2020-04-17T20:34:18Z</dcterms:modified>
</cp:coreProperties>
</file>